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firstSheet="1" activeTab="1"/>
  </bookViews>
  <sheets>
    <sheet name="conversion" sheetId="1" r:id="rId1"/>
    <sheet name="surf chauf" sheetId="2" r:id="rId2"/>
    <sheet name="volume chaudière" sheetId="3" r:id="rId3"/>
  </sheets>
  <definedNames>
    <definedName name="_xlnm.Print_Area" localSheetId="1">'surf chauf'!$A$1:$D$29</definedName>
    <definedName name="_xlnm.Print_Area" localSheetId="2">'volume chaudière'!$A$1:$C$25</definedName>
  </definedNames>
  <calcPr fullCalcOnLoad="1"/>
</workbook>
</file>

<file path=xl/sharedStrings.xml><?xml version="1.0" encoding="utf-8"?>
<sst xmlns="http://schemas.openxmlformats.org/spreadsheetml/2006/main" count="91" uniqueCount="57">
  <si>
    <t>m2</t>
  </si>
  <si>
    <t>nb tubes</t>
  </si>
  <si>
    <t>Hauteur</t>
  </si>
  <si>
    <t>Hauteur foyer</t>
  </si>
  <si>
    <t>cm3</t>
  </si>
  <si>
    <t>dm2</t>
  </si>
  <si>
    <t>m3</t>
  </si>
  <si>
    <t>dm3</t>
  </si>
  <si>
    <t>litres</t>
  </si>
  <si>
    <t>mm3</t>
  </si>
  <si>
    <t>cm2</t>
  </si>
  <si>
    <t>mm2</t>
  </si>
  <si>
    <t>1dm3 = 1 litre</t>
  </si>
  <si>
    <t>Epaisseur</t>
  </si>
  <si>
    <t>Grand diam.</t>
  </si>
  <si>
    <t>Petit diam.</t>
  </si>
  <si>
    <t>mm</t>
  </si>
  <si>
    <t>Diamètre intérieur virole</t>
  </si>
  <si>
    <t>Diamètre extérieur foyer</t>
  </si>
  <si>
    <t>Volume gueulard</t>
  </si>
  <si>
    <t>Volume lame d'eau</t>
  </si>
  <si>
    <t>Epaisseur virole</t>
  </si>
  <si>
    <t>Epaisseur foyer</t>
  </si>
  <si>
    <t xml:space="preserve">Diamètre int. </t>
  </si>
  <si>
    <t xml:space="preserve">Hauteur foyer avec plaque ciel </t>
  </si>
  <si>
    <t>Calcul du volume de la chaudière de la Vigie</t>
  </si>
  <si>
    <r>
      <t>mm</t>
    </r>
    <r>
      <rPr>
        <vertAlign val="superscript"/>
        <sz val="10"/>
        <rFont val="Arial"/>
        <family val="2"/>
      </rPr>
      <t>2</t>
    </r>
  </si>
  <si>
    <t>Diamètre intérieur</t>
  </si>
  <si>
    <t>Diamètre extérieur</t>
  </si>
  <si>
    <t>Surface de grille</t>
  </si>
  <si>
    <r>
      <t>m</t>
    </r>
    <r>
      <rPr>
        <vertAlign val="superscript"/>
        <sz val="10"/>
        <rFont val="Arial"/>
        <family val="2"/>
      </rPr>
      <t>2</t>
    </r>
  </si>
  <si>
    <t>Volume virole (partie tubulaire)</t>
  </si>
  <si>
    <t>Surface de chauffe du foyer</t>
  </si>
  <si>
    <t>Surface de chauffe des tubes</t>
  </si>
  <si>
    <t>Nb tubes</t>
  </si>
  <si>
    <t>Surfaces intérieures de l'ensemble des tubes</t>
  </si>
  <si>
    <t>Surface intérieure ciel de foyer</t>
  </si>
  <si>
    <t>Longueur de chauffe d'un tube</t>
  </si>
  <si>
    <t>Surface de chauffe de la chaudière</t>
  </si>
  <si>
    <t>Surface paroi du foyer</t>
  </si>
  <si>
    <t>Rapport surf. de chauffe/surf. grille</t>
  </si>
  <si>
    <t>Circonférence int. du foyer</t>
  </si>
  <si>
    <t>Circonférence int. d'un tube</t>
  </si>
  <si>
    <t>Surface réelle du ciel</t>
  </si>
  <si>
    <t>Surface section d'un tube</t>
  </si>
  <si>
    <t>Surface des sections des tubes</t>
  </si>
  <si>
    <t>Surface de chauffe d'un tube</t>
  </si>
  <si>
    <r>
      <t>m</t>
    </r>
    <r>
      <rPr>
        <b/>
        <vertAlign val="superscript"/>
        <sz val="10"/>
        <rFont val="Arial"/>
        <family val="2"/>
      </rPr>
      <t>2</t>
    </r>
  </si>
  <si>
    <t>Jeanne</t>
  </si>
  <si>
    <t>pour indication</t>
  </si>
  <si>
    <t>Distance ext. Virole - int. Foyer</t>
  </si>
  <si>
    <t>Hauteur partie tubulaire</t>
  </si>
  <si>
    <t>Virole partie tubulaire</t>
  </si>
  <si>
    <t>Volume des tubes</t>
  </si>
  <si>
    <t>diamètre extérieur</t>
  </si>
  <si>
    <t>hauteur</t>
  </si>
  <si>
    <t>Volume total</t>
  </si>
</sst>
</file>

<file path=xl/styles.xml><?xml version="1.0" encoding="utf-8"?>
<styleSheet xmlns="http://schemas.openxmlformats.org/spreadsheetml/2006/main">
  <numFmts count="4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"/>
    <numFmt numFmtId="179" formatCode="0.0%"/>
    <numFmt numFmtId="180" formatCode="0.000000000"/>
    <numFmt numFmtId="181" formatCode="0.0000000000"/>
    <numFmt numFmtId="182" formatCode="0.000000E+00"/>
    <numFmt numFmtId="183" formatCode="0.00000E+00"/>
    <numFmt numFmtId="184" formatCode="0.0000E+00"/>
    <numFmt numFmtId="185" formatCode="0.000E+00"/>
    <numFmt numFmtId="186" formatCode="0.0E+00"/>
    <numFmt numFmtId="187" formatCode="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&quot;Vrai&quot;;&quot;Vrai&quot;;&quot;Faux&quot;"/>
    <numFmt numFmtId="201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78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78" fontId="1" fillId="2" borderId="0" xfId="0" applyNumberFormat="1" applyFont="1" applyFill="1" applyAlignment="1">
      <alignment/>
    </xf>
    <xf numFmtId="10" fontId="1" fillId="2" borderId="0" xfId="19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workbookViewId="0" topLeftCell="A1">
      <selection activeCell="P7" sqref="P7"/>
    </sheetView>
  </sheetViews>
  <sheetFormatPr defaultColWidth="11.421875" defaultRowHeight="12.75"/>
  <cols>
    <col min="1" max="12" width="2.00390625" style="0" bestFit="1" customWidth="1"/>
    <col min="14" max="21" width="2.00390625" style="0" bestFit="1" customWidth="1"/>
  </cols>
  <sheetData>
    <row r="1" spans="1:21" ht="12.75">
      <c r="A1" s="20" t="s">
        <v>6</v>
      </c>
      <c r="B1" s="20"/>
      <c r="C1" s="20"/>
      <c r="D1" s="20" t="s">
        <v>7</v>
      </c>
      <c r="E1" s="20"/>
      <c r="F1" s="20"/>
      <c r="G1" s="20" t="s">
        <v>4</v>
      </c>
      <c r="H1" s="20"/>
      <c r="I1" s="20"/>
      <c r="J1" s="20" t="s">
        <v>9</v>
      </c>
      <c r="K1" s="20"/>
      <c r="L1" s="20"/>
      <c r="N1" s="20" t="s">
        <v>0</v>
      </c>
      <c r="O1" s="20"/>
      <c r="P1" s="20" t="s">
        <v>5</v>
      </c>
      <c r="Q1" s="20"/>
      <c r="R1" s="20" t="s">
        <v>10</v>
      </c>
      <c r="S1" s="20"/>
      <c r="T1" s="20" t="s">
        <v>11</v>
      </c>
      <c r="U1" s="20"/>
    </row>
    <row r="2" spans="1:15" ht="12.75">
      <c r="A2" s="5"/>
      <c r="B2" s="5"/>
      <c r="C2" s="5">
        <v>1</v>
      </c>
      <c r="D2" s="5"/>
      <c r="E2" s="5"/>
      <c r="F2" s="5"/>
      <c r="G2" s="5"/>
      <c r="H2" s="5"/>
      <c r="I2" s="5"/>
      <c r="J2" s="5"/>
      <c r="K2" s="5"/>
      <c r="L2" s="5"/>
      <c r="O2">
        <v>1</v>
      </c>
    </row>
    <row r="3" spans="3:17" ht="12.75">
      <c r="C3">
        <v>1</v>
      </c>
      <c r="D3">
        <v>0</v>
      </c>
      <c r="E3">
        <v>0</v>
      </c>
      <c r="F3">
        <v>0</v>
      </c>
      <c r="H3" t="s">
        <v>8</v>
      </c>
      <c r="O3">
        <v>1</v>
      </c>
      <c r="P3">
        <v>0</v>
      </c>
      <c r="Q3">
        <v>0</v>
      </c>
    </row>
    <row r="4" spans="3:19" ht="12.75"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O4">
        <v>1</v>
      </c>
      <c r="P4">
        <v>0</v>
      </c>
      <c r="Q4">
        <v>0</v>
      </c>
      <c r="R4">
        <v>0</v>
      </c>
      <c r="S4">
        <v>0</v>
      </c>
    </row>
    <row r="5" spans="3:21" ht="12.75"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7" ht="12.75">
      <c r="B7" t="s">
        <v>12</v>
      </c>
    </row>
  </sheetData>
  <mergeCells count="8">
    <mergeCell ref="A1:C1"/>
    <mergeCell ref="D1:F1"/>
    <mergeCell ref="G1:I1"/>
    <mergeCell ref="J1:L1"/>
    <mergeCell ref="N1:O1"/>
    <mergeCell ref="P1:Q1"/>
    <mergeCell ref="R1:S1"/>
    <mergeCell ref="T1:U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3.00390625" style="0" bestFit="1" customWidth="1"/>
    <col min="2" max="2" width="13.7109375" style="0" bestFit="1" customWidth="1"/>
    <col min="4" max="4" width="11.57421875" style="0" bestFit="1" customWidth="1"/>
  </cols>
  <sheetData>
    <row r="1" ht="12.75">
      <c r="A1" s="1" t="s">
        <v>25</v>
      </c>
    </row>
    <row r="3" ht="12.75">
      <c r="A3" s="1" t="s">
        <v>32</v>
      </c>
    </row>
    <row r="4" spans="1:3" ht="12.75">
      <c r="A4" t="s">
        <v>23</v>
      </c>
      <c r="B4" s="10">
        <f>637-6-6-10-10-55-55</f>
        <v>495</v>
      </c>
      <c r="C4" t="s">
        <v>16</v>
      </c>
    </row>
    <row r="5" spans="1:3" ht="12.75">
      <c r="A5" t="s">
        <v>22</v>
      </c>
      <c r="B5" s="10">
        <v>10</v>
      </c>
      <c r="C5" t="s">
        <v>16</v>
      </c>
    </row>
    <row r="6" spans="1:3" ht="12.75">
      <c r="A6" t="s">
        <v>2</v>
      </c>
      <c r="B6" s="10">
        <f>334-10</f>
        <v>324</v>
      </c>
      <c r="C6" t="s">
        <v>16</v>
      </c>
    </row>
    <row r="7" spans="1:3" ht="14.25">
      <c r="A7" t="s">
        <v>36</v>
      </c>
      <c r="B7" s="9">
        <f>(B4/2)^2*PI()</f>
        <v>192442.18498645976</v>
      </c>
      <c r="C7" t="s">
        <v>26</v>
      </c>
    </row>
    <row r="8" spans="1:3" ht="12.75">
      <c r="A8" t="s">
        <v>41</v>
      </c>
      <c r="B8" s="9">
        <f>B4*PI()</f>
        <v>1555.0883635269477</v>
      </c>
      <c r="C8" t="s">
        <v>16</v>
      </c>
    </row>
    <row r="9" spans="1:3" ht="14.25">
      <c r="A9" t="s">
        <v>43</v>
      </c>
      <c r="B9" s="13">
        <f>B7-B20</f>
        <v>137577.28207886883</v>
      </c>
      <c r="C9" t="s">
        <v>26</v>
      </c>
    </row>
    <row r="10" spans="1:3" ht="14.25">
      <c r="A10" t="s">
        <v>39</v>
      </c>
      <c r="B10" s="13">
        <f>B6*B8</f>
        <v>503848.62978273106</v>
      </c>
      <c r="C10" t="s">
        <v>26</v>
      </c>
    </row>
    <row r="11" spans="1:3" ht="14.25">
      <c r="A11" t="s">
        <v>32</v>
      </c>
      <c r="B11" s="14">
        <f>(B9+B10)/10^6</f>
        <v>0.6414259118615999</v>
      </c>
      <c r="C11" s="1" t="s">
        <v>47</v>
      </c>
    </row>
    <row r="13" ht="12.75">
      <c r="A13" s="1" t="s">
        <v>33</v>
      </c>
    </row>
    <row r="14" spans="1:3" ht="12.75">
      <c r="A14" t="s">
        <v>13</v>
      </c>
      <c r="B14" s="10">
        <v>2.77</v>
      </c>
      <c r="C14" t="s">
        <v>16</v>
      </c>
    </row>
    <row r="15" spans="1:2" ht="12.75">
      <c r="A15" t="s">
        <v>28</v>
      </c>
      <c r="B15" s="10">
        <v>33.4</v>
      </c>
    </row>
    <row r="16" spans="1:3" ht="12.75">
      <c r="A16" t="s">
        <v>27</v>
      </c>
      <c r="B16" s="10">
        <f>(B15-(B14*2))</f>
        <v>27.86</v>
      </c>
      <c r="C16" t="s">
        <v>16</v>
      </c>
    </row>
    <row r="17" spans="1:3" ht="12.75">
      <c r="A17" t="s">
        <v>42</v>
      </c>
      <c r="B17" s="9">
        <f>B16*PI()</f>
        <v>87.52477132901163</v>
      </c>
      <c r="C17" t="s">
        <v>16</v>
      </c>
    </row>
    <row r="18" spans="1:3" ht="14.25">
      <c r="A18" t="s">
        <v>44</v>
      </c>
      <c r="B18" s="9">
        <f>(B16/2)^2*PI()</f>
        <v>609.610032306566</v>
      </c>
      <c r="C18" t="s">
        <v>26</v>
      </c>
    </row>
    <row r="19" spans="1:3" ht="12.75">
      <c r="A19" t="s">
        <v>37</v>
      </c>
      <c r="B19" s="10">
        <v>606</v>
      </c>
      <c r="C19" t="s">
        <v>16</v>
      </c>
    </row>
    <row r="20" spans="1:3" ht="14.25">
      <c r="A20" t="s">
        <v>45</v>
      </c>
      <c r="B20" s="13">
        <f>B18*B21</f>
        <v>54864.90290759094</v>
      </c>
      <c r="C20" t="s">
        <v>26</v>
      </c>
    </row>
    <row r="21" spans="1:2" ht="12.75">
      <c r="A21" t="s">
        <v>34</v>
      </c>
      <c r="B21" s="10">
        <v>90</v>
      </c>
    </row>
    <row r="22" spans="1:3" ht="14.25">
      <c r="A22" t="s">
        <v>46</v>
      </c>
      <c r="B22" s="9">
        <f>B17*B19</f>
        <v>53040.011425381046</v>
      </c>
      <c r="C22" t="s">
        <v>26</v>
      </c>
    </row>
    <row r="23" spans="1:3" ht="14.25">
      <c r="A23" t="s">
        <v>35</v>
      </c>
      <c r="B23" s="8">
        <f>(B22*B21)/10^6</f>
        <v>4.773601028284294</v>
      </c>
      <c r="C23" t="s">
        <v>26</v>
      </c>
    </row>
    <row r="24" spans="4:5" ht="12.75">
      <c r="D24" s="17" t="s">
        <v>48</v>
      </c>
      <c r="E24" t="s">
        <v>49</v>
      </c>
    </row>
    <row r="25" spans="1:5" ht="14.25">
      <c r="A25" t="s">
        <v>38</v>
      </c>
      <c r="B25" s="16">
        <f>+B11+B23</f>
        <v>5.415026940145895</v>
      </c>
      <c r="C25" s="1" t="s">
        <v>47</v>
      </c>
      <c r="D25" s="18">
        <v>8</v>
      </c>
      <c r="E25" t="s">
        <v>30</v>
      </c>
    </row>
    <row r="27" spans="1:5" ht="14.25">
      <c r="A27" t="s">
        <v>29</v>
      </c>
      <c r="B27" s="16">
        <f>((B4/2)^2*PI())/10^6</f>
        <v>0.19244218498645976</v>
      </c>
      <c r="C27" t="s">
        <v>30</v>
      </c>
      <c r="D27" s="19">
        <f>(0.7/2)^2*PI()</f>
        <v>0.3848451000647496</v>
      </c>
      <c r="E27" t="s">
        <v>30</v>
      </c>
    </row>
    <row r="29" spans="1:4" ht="12.75">
      <c r="A29" t="s">
        <v>40</v>
      </c>
      <c r="B29" s="15">
        <f>B27/B25</f>
        <v>0.03553854618150337</v>
      </c>
      <c r="C29" s="15"/>
      <c r="D29" s="15">
        <f>D27/D25</f>
        <v>0.0481056375080937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11.421875" defaultRowHeight="12.75"/>
  <cols>
    <col min="1" max="1" width="43.00390625" style="0" bestFit="1" customWidth="1"/>
    <col min="2" max="2" width="13.28125" style="0" bestFit="1" customWidth="1"/>
  </cols>
  <sheetData>
    <row r="1" spans="1:2" ht="12.75">
      <c r="A1" s="1" t="s">
        <v>25</v>
      </c>
      <c r="B1" s="7"/>
    </row>
    <row r="2" ht="12.75">
      <c r="B2" s="7"/>
    </row>
    <row r="3" spans="1:3" ht="12.75">
      <c r="A3" s="1" t="s">
        <v>52</v>
      </c>
      <c r="B3" s="14">
        <f>(((B4-(B5*2))/2)^2*PI()*B6)/10^6</f>
        <v>185.9184714917397</v>
      </c>
      <c r="C3" t="s">
        <v>8</v>
      </c>
    </row>
    <row r="4" spans="1:3" ht="12.75">
      <c r="A4" s="4" t="s">
        <v>28</v>
      </c>
      <c r="B4" s="10">
        <v>637</v>
      </c>
      <c r="C4" t="s">
        <v>16</v>
      </c>
    </row>
    <row r="5" spans="1:3" ht="12.75">
      <c r="A5" t="s">
        <v>21</v>
      </c>
      <c r="B5" s="10">
        <v>6</v>
      </c>
      <c r="C5" t="s">
        <v>16</v>
      </c>
    </row>
    <row r="6" spans="1:3" ht="12.75">
      <c r="A6" s="4" t="s">
        <v>51</v>
      </c>
      <c r="B6" s="10">
        <f>990-40-10-334</f>
        <v>606</v>
      </c>
      <c r="C6" t="s">
        <v>16</v>
      </c>
    </row>
    <row r="7" spans="1:3" ht="12.75">
      <c r="A7" t="s">
        <v>3</v>
      </c>
      <c r="B7" s="10">
        <v>334</v>
      </c>
      <c r="C7" t="s">
        <v>16</v>
      </c>
    </row>
    <row r="8" spans="1:5" ht="12.75">
      <c r="A8" t="s">
        <v>31</v>
      </c>
      <c r="B8" s="6"/>
      <c r="D8" s="3"/>
      <c r="E8" s="1"/>
    </row>
    <row r="9" spans="2:5" ht="12.75">
      <c r="B9" s="6"/>
      <c r="D9" s="3"/>
      <c r="E9" s="1"/>
    </row>
    <row r="10" spans="1:5" ht="12.75">
      <c r="A10" s="1" t="s">
        <v>53</v>
      </c>
      <c r="B10" s="14">
        <f>(((B11/2)^2)*PI()*B12)/10^4</f>
        <v>53.09522177467523</v>
      </c>
      <c r="D10" s="3"/>
      <c r="E10" s="1"/>
    </row>
    <row r="11" spans="1:5" ht="12.75">
      <c r="A11" t="s">
        <v>54</v>
      </c>
      <c r="B11" s="12">
        <v>33.4</v>
      </c>
      <c r="C11" t="s">
        <v>16</v>
      </c>
      <c r="D11" s="3"/>
      <c r="E11" s="1"/>
    </row>
    <row r="12" spans="1:5" ht="12.75">
      <c r="A12" t="s">
        <v>55</v>
      </c>
      <c r="B12" s="11">
        <f>B6</f>
        <v>606</v>
      </c>
      <c r="D12" s="3"/>
      <c r="E12" s="1"/>
    </row>
    <row r="13" spans="1:5" ht="12.75">
      <c r="A13" t="s">
        <v>1</v>
      </c>
      <c r="B13" s="12">
        <v>90</v>
      </c>
      <c r="D13" s="3"/>
      <c r="E13" s="1"/>
    </row>
    <row r="14" spans="2:5" ht="12.75">
      <c r="B14" s="6"/>
      <c r="D14" s="3"/>
      <c r="E14" s="1"/>
    </row>
    <row r="15" spans="1:3" ht="12.75">
      <c r="A15" s="1" t="s">
        <v>20</v>
      </c>
      <c r="B15" s="14">
        <f>((((B16/2)^2*PI())-((B17+10+10)/2)^2*PI())*B18)/10^6</f>
        <v>33.88019181337375</v>
      </c>
      <c r="C15" s="7" t="s">
        <v>8</v>
      </c>
    </row>
    <row r="16" spans="1:3" ht="12.75">
      <c r="A16" t="s">
        <v>17</v>
      </c>
      <c r="B16" s="11">
        <f>B4-B5-B5</f>
        <v>625</v>
      </c>
      <c r="C16" t="s">
        <v>16</v>
      </c>
    </row>
    <row r="17" spans="1:3" ht="12.75">
      <c r="A17" t="s">
        <v>18</v>
      </c>
      <c r="B17" s="2">
        <f>B16-10-10-55-55</f>
        <v>495</v>
      </c>
      <c r="C17" t="s">
        <v>16</v>
      </c>
    </row>
    <row r="18" spans="1:3" ht="12.75">
      <c r="A18" t="s">
        <v>24</v>
      </c>
      <c r="B18" s="10">
        <f>334+10</f>
        <v>344</v>
      </c>
      <c r="C18" t="s">
        <v>16</v>
      </c>
    </row>
    <row r="19" ht="12.75">
      <c r="B19" s="7"/>
    </row>
    <row r="20" spans="1:3" ht="12.75">
      <c r="A20" s="1" t="s">
        <v>19</v>
      </c>
      <c r="B20" s="14">
        <f>(B21*B22*B23)/10^6</f>
        <v>2.464</v>
      </c>
      <c r="C20" t="s">
        <v>8</v>
      </c>
    </row>
    <row r="21" spans="1:3" ht="12.75">
      <c r="A21" t="s">
        <v>15</v>
      </c>
      <c r="B21" s="10">
        <v>160</v>
      </c>
      <c r="C21" t="s">
        <v>16</v>
      </c>
    </row>
    <row r="22" spans="1:3" ht="12.75">
      <c r="A22" t="s">
        <v>14</v>
      </c>
      <c r="B22" s="10">
        <v>280</v>
      </c>
      <c r="C22" t="s">
        <v>16</v>
      </c>
    </row>
    <row r="23" spans="1:3" ht="12.75">
      <c r="A23" t="s">
        <v>50</v>
      </c>
      <c r="B23" s="10">
        <v>55</v>
      </c>
      <c r="C23" t="s">
        <v>16</v>
      </c>
    </row>
    <row r="25" spans="1:3" ht="12.75">
      <c r="A25" s="1" t="s">
        <v>56</v>
      </c>
      <c r="B25" s="14">
        <f>+B3-B10+B15-B20</f>
        <v>164.23944153043823</v>
      </c>
      <c r="C25" t="s">
        <v>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Dubout</dc:creator>
  <cp:keywords/>
  <dc:description/>
  <cp:lastModifiedBy>Marc André Dubout</cp:lastModifiedBy>
  <cp:lastPrinted>2009-03-25T08:17:15Z</cp:lastPrinted>
  <dcterms:created xsi:type="dcterms:W3CDTF">2004-12-16T17:43:49Z</dcterms:created>
  <dcterms:modified xsi:type="dcterms:W3CDTF">2009-03-25T08:28:36Z</dcterms:modified>
  <cp:category/>
  <cp:version/>
  <cp:contentType/>
  <cp:contentStatus/>
</cp:coreProperties>
</file>